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8975" windowHeight="11955"/>
  </bookViews>
  <sheets>
    <sheet name="Лист1" sheetId="1" r:id="rId1"/>
    <sheet name="Лист2" sheetId="2" r:id="rId2"/>
    <sheet name="Лист3" sheetId="3" r:id="rId3"/>
  </sheets>
  <calcPr calcId="124519" refMode="R1C1"/>
</workbook>
</file>

<file path=xl/calcChain.xml><?xml version="1.0" encoding="utf-8"?>
<calcChain xmlns="http://schemas.openxmlformats.org/spreadsheetml/2006/main">
  <c r="E9" i="1"/>
  <c r="E11"/>
  <c r="F11" s="1"/>
  <c r="G11" s="1"/>
  <c r="E10"/>
  <c r="F8"/>
  <c r="F9"/>
  <c r="F10"/>
  <c r="F12"/>
  <c r="F13"/>
  <c r="F7"/>
  <c r="G7" s="1"/>
  <c r="G8"/>
  <c r="G9"/>
  <c r="G10"/>
  <c r="G12"/>
  <c r="G13"/>
  <c r="E13"/>
  <c r="E14"/>
  <c r="E15" s="1"/>
  <c r="E8"/>
  <c r="E7"/>
  <c r="C18"/>
  <c r="C16"/>
  <c r="C14"/>
  <c r="F14" l="1"/>
  <c r="G14" s="1"/>
  <c r="F15"/>
  <c r="G15" s="1"/>
  <c r="E16"/>
  <c r="F16" l="1"/>
  <c r="G16" s="1"/>
</calcChain>
</file>

<file path=xl/sharedStrings.xml><?xml version="1.0" encoding="utf-8"?>
<sst xmlns="http://schemas.openxmlformats.org/spreadsheetml/2006/main" count="37" uniqueCount="34">
  <si>
    <t xml:space="preserve">Калькуляция себестоимости </t>
  </si>
  <si>
    <t>№ п/п</t>
  </si>
  <si>
    <t>Расходы</t>
  </si>
  <si>
    <t>Сумма руб./час.</t>
  </si>
  <si>
    <t>НДС 18%</t>
  </si>
  <si>
    <t>ВСЕГО</t>
  </si>
  <si>
    <t>ИТОГО размер арендной платы</t>
  </si>
  <si>
    <t xml:space="preserve">всего затраты на оплату коммунальных платежей 4798,5/8760 часов в год =548 руб. в час. </t>
  </si>
  <si>
    <t>Занижение (-), завышение (+)</t>
  </si>
  <si>
    <t>%</t>
  </si>
  <si>
    <t>руб./час.</t>
  </si>
  <si>
    <t xml:space="preserve">Расходы </t>
  </si>
  <si>
    <t xml:space="preserve"> Средняя заработная плата вспомогательного основного персонала за 2016 год 13071 руб. *60 чел.</t>
  </si>
  <si>
    <t>Расчеты, проведеные в ходе проверки</t>
  </si>
  <si>
    <t>Итого без НДС</t>
  </si>
  <si>
    <t>Размер платы с учетом экспертной оценки за использование имущества</t>
  </si>
  <si>
    <t>Х</t>
  </si>
  <si>
    <t>Заработная плата обслуживающего персонала (ФОТ в месяц на 60 чел. 634420,81/164,25 часа )</t>
  </si>
  <si>
    <t>Страховые взносы 30,2%</t>
  </si>
  <si>
    <t>Уборка помещений и территорий</t>
  </si>
  <si>
    <t>Химическая чистка кресел и напольного покрытия</t>
  </si>
  <si>
    <t>Тезхническое обслуживание системы вентиляции и кондиционирования</t>
  </si>
  <si>
    <t>Коммунальные расходы (электроэнергия, холодная вода, стоки, отопление за 1 час)</t>
  </si>
  <si>
    <t>Общехозяйственные расходы (приобретение электролмпочек, ремонт и замена оборудования, вывоз мусора, амортизация музыкальных инструментов и одежы сцены)</t>
  </si>
  <si>
    <t>Базовый норматив затрат на общехозяйственные нужды на оказание  государственной услуги 1319 руб. за 3 часа=1319 руб./3 часа=439,7 руб.</t>
  </si>
  <si>
    <t>затраты в год при расчете норматива финансового обеспечения 150000 руб., осуществлен на стационаре показ  70 концертов, среднее выполнение 1 концерта 3 часа (150,0 тыс.руб./70 ед/3 часа)</t>
  </si>
  <si>
    <t>затраты в год при расчете норматива финансового обеспечения 200000 руб., осуществлен на стационаре показ  70 концертов , среднее выполнение 1 концерта 3 часа (200,0 тыс.руб./70 ед/3 часа)</t>
  </si>
  <si>
    <t>затраты в год при расчете норматива финансового обеспечения 350000 руб., осуществлен на стационаре показ  70 концертов, среднее выполнение 1 концерта 3 часа (350,0 тыс.руб./70ед/3 часа)</t>
  </si>
  <si>
    <t>Начальник инспекции</t>
  </si>
  <si>
    <t>О.А. Рыбникова</t>
  </si>
  <si>
    <t>одного часа технического  обеспечения  мероприятия в концертном зале ГБУК "ВОФ"</t>
  </si>
  <si>
    <t>Приложение №4</t>
  </si>
  <si>
    <t>Расчет Филармонии</t>
  </si>
  <si>
    <t>КСП Волгоградской области</t>
  </si>
</sst>
</file>

<file path=xl/styles.xml><?xml version="1.0" encoding="utf-8"?>
<styleSheet xmlns="http://schemas.openxmlformats.org/spreadsheetml/2006/main">
  <numFmts count="1">
    <numFmt numFmtId="164" formatCode="0.0"/>
  </numFmts>
  <fonts count="3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 applyAlignment="1">
      <alignment vertical="top" wrapText="1"/>
    </xf>
    <xf numFmtId="0" fontId="2" fillId="0" borderId="1" xfId="0" applyFont="1" applyBorder="1" applyAlignment="1">
      <alignment vertical="top" wrapText="1"/>
    </xf>
    <xf numFmtId="164" fontId="2" fillId="0" borderId="1" xfId="0" applyNumberFormat="1" applyFont="1" applyBorder="1" applyAlignment="1">
      <alignment vertical="top" wrapText="1"/>
    </xf>
    <xf numFmtId="164" fontId="2" fillId="0" borderId="0" xfId="0" applyNumberFormat="1" applyFont="1" applyAlignment="1">
      <alignment vertical="top" wrapText="1"/>
    </xf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164" fontId="2" fillId="0" borderId="0" xfId="0" applyNumberFormat="1" applyFont="1" applyAlignment="1">
      <alignment horizontal="center" vertical="top" wrapText="1"/>
    </xf>
    <xf numFmtId="1" fontId="2" fillId="0" borderId="1" xfId="0" applyNumberFormat="1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center" vertical="top" wrapText="1"/>
    </xf>
    <xf numFmtId="1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164" fontId="2" fillId="0" borderId="0" xfId="0" applyNumberFormat="1" applyFont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164" fontId="2" fillId="0" borderId="2" xfId="0" applyNumberFormat="1" applyFont="1" applyBorder="1" applyAlignment="1">
      <alignment horizontal="center" vertical="top" wrapText="1"/>
    </xf>
    <xf numFmtId="164" fontId="2" fillId="0" borderId="3" xfId="0" applyNumberFormat="1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1"/>
  <sheetViews>
    <sheetView tabSelected="1" workbookViewId="0">
      <selection activeCell="D19" sqref="D19"/>
    </sheetView>
  </sheetViews>
  <sheetFormatPr defaultRowHeight="12.75"/>
  <cols>
    <col min="1" max="1" width="5" style="1" customWidth="1"/>
    <col min="2" max="2" width="41.7109375" style="1" customWidth="1"/>
    <col min="3" max="3" width="11.28515625" style="14" customWidth="1"/>
    <col min="4" max="4" width="44.7109375" style="1" customWidth="1"/>
    <col min="5" max="5" width="9.140625" style="4" customWidth="1"/>
    <col min="6" max="6" width="11.85546875" style="10" customWidth="1"/>
    <col min="7" max="7" width="7.42578125" style="13" customWidth="1"/>
    <col min="8" max="16384" width="9.140625" style="1"/>
  </cols>
  <sheetData>
    <row r="1" spans="1:8" ht="15" customHeight="1">
      <c r="E1" s="19" t="s">
        <v>31</v>
      </c>
      <c r="F1" s="19"/>
      <c r="G1" s="19"/>
    </row>
    <row r="2" spans="1:8" ht="15.75" customHeight="1">
      <c r="A2" s="18" t="s">
        <v>0</v>
      </c>
      <c r="B2" s="18"/>
      <c r="C2" s="18"/>
      <c r="D2" s="18"/>
      <c r="E2" s="18"/>
      <c r="F2" s="18"/>
      <c r="G2" s="18"/>
      <c r="H2" s="7"/>
    </row>
    <row r="3" spans="1:8" ht="15" customHeight="1">
      <c r="A3" s="17" t="s">
        <v>30</v>
      </c>
      <c r="B3" s="17"/>
      <c r="C3" s="17"/>
      <c r="D3" s="17"/>
      <c r="E3" s="17"/>
      <c r="F3" s="17"/>
      <c r="G3" s="17"/>
    </row>
    <row r="4" spans="1:8" ht="16.5" customHeight="1">
      <c r="A4" s="20" t="s">
        <v>32</v>
      </c>
      <c r="B4" s="22"/>
      <c r="C4" s="21"/>
      <c r="D4" s="20" t="s">
        <v>13</v>
      </c>
      <c r="E4" s="22"/>
      <c r="F4" s="22"/>
      <c r="G4" s="21"/>
    </row>
    <row r="5" spans="1:8" ht="29.25" customHeight="1">
      <c r="A5" s="25" t="s">
        <v>1</v>
      </c>
      <c r="B5" s="25" t="s">
        <v>2</v>
      </c>
      <c r="C5" s="25" t="s">
        <v>3</v>
      </c>
      <c r="D5" s="25" t="s">
        <v>11</v>
      </c>
      <c r="E5" s="25" t="s">
        <v>3</v>
      </c>
      <c r="F5" s="23" t="s">
        <v>8</v>
      </c>
      <c r="G5" s="24"/>
    </row>
    <row r="6" spans="1:8" ht="19.5" customHeight="1">
      <c r="A6" s="26"/>
      <c r="B6" s="26"/>
      <c r="C6" s="26"/>
      <c r="D6" s="26"/>
      <c r="E6" s="26"/>
      <c r="F6" s="8" t="s">
        <v>10</v>
      </c>
      <c r="G6" s="11" t="s">
        <v>9</v>
      </c>
    </row>
    <row r="7" spans="1:8" ht="28.5" customHeight="1">
      <c r="A7" s="2">
        <v>1</v>
      </c>
      <c r="B7" s="2" t="s">
        <v>17</v>
      </c>
      <c r="C7" s="15">
        <v>3862.53</v>
      </c>
      <c r="D7" s="2" t="s">
        <v>12</v>
      </c>
      <c r="E7" s="3">
        <f>13071*60/164.25</f>
        <v>4774.7945205479455</v>
      </c>
      <c r="F7" s="8">
        <f>C7-E7</f>
        <v>-912.26452054794527</v>
      </c>
      <c r="G7" s="11">
        <f>F7/C7*100</f>
        <v>-23.618315470635704</v>
      </c>
    </row>
    <row r="8" spans="1:8">
      <c r="A8" s="2">
        <v>2</v>
      </c>
      <c r="B8" s="2" t="s">
        <v>18</v>
      </c>
      <c r="C8" s="15">
        <v>1166.48</v>
      </c>
      <c r="D8" s="2" t="s">
        <v>18</v>
      </c>
      <c r="E8" s="3">
        <f>E7*30.2/100</f>
        <v>1441.9879452054797</v>
      </c>
      <c r="F8" s="8">
        <f t="shared" ref="F8:F16" si="0">C8-E8</f>
        <v>-275.5079452054797</v>
      </c>
      <c r="G8" s="11">
        <f t="shared" ref="G8:G13" si="1">F8/C8*100</f>
        <v>-23.618745731215256</v>
      </c>
    </row>
    <row r="9" spans="1:8" ht="53.25" customHeight="1">
      <c r="A9" s="2">
        <v>3</v>
      </c>
      <c r="B9" s="2" t="s">
        <v>19</v>
      </c>
      <c r="C9" s="15">
        <v>50</v>
      </c>
      <c r="D9" s="2" t="s">
        <v>25</v>
      </c>
      <c r="E9" s="3">
        <f>150/70/3*1000</f>
        <v>714.28571428571433</v>
      </c>
      <c r="F9" s="8">
        <f t="shared" si="0"/>
        <v>-664.28571428571433</v>
      </c>
      <c r="G9" s="11">
        <f t="shared" si="1"/>
        <v>-1328.5714285714287</v>
      </c>
    </row>
    <row r="10" spans="1:8" ht="54.75" customHeight="1">
      <c r="A10" s="2">
        <v>4</v>
      </c>
      <c r="B10" s="2" t="s">
        <v>20</v>
      </c>
      <c r="C10" s="15">
        <v>300</v>
      </c>
      <c r="D10" s="2" t="s">
        <v>26</v>
      </c>
      <c r="E10" s="3">
        <f>200/70/3*1000</f>
        <v>952.38095238095241</v>
      </c>
      <c r="F10" s="8">
        <f t="shared" si="0"/>
        <v>-652.38095238095241</v>
      </c>
      <c r="G10" s="11">
        <f t="shared" si="1"/>
        <v>-217.4603174603175</v>
      </c>
    </row>
    <row r="11" spans="1:8" ht="53.25" customHeight="1">
      <c r="A11" s="2">
        <v>5</v>
      </c>
      <c r="B11" s="2" t="s">
        <v>21</v>
      </c>
      <c r="C11" s="15">
        <v>400</v>
      </c>
      <c r="D11" s="2" t="s">
        <v>27</v>
      </c>
      <c r="E11" s="3">
        <f>350/70/3*1000</f>
        <v>1666.6666666666667</v>
      </c>
      <c r="F11" s="8">
        <f t="shared" si="0"/>
        <v>-1266.6666666666667</v>
      </c>
      <c r="G11" s="11">
        <f t="shared" si="1"/>
        <v>-316.66666666666669</v>
      </c>
    </row>
    <row r="12" spans="1:8" ht="27" customHeight="1">
      <c r="A12" s="2">
        <v>6</v>
      </c>
      <c r="B12" s="2" t="s">
        <v>22</v>
      </c>
      <c r="C12" s="15">
        <v>551.95000000000005</v>
      </c>
      <c r="D12" s="2" t="s">
        <v>7</v>
      </c>
      <c r="E12" s="3">
        <v>548</v>
      </c>
      <c r="F12" s="8">
        <f t="shared" si="0"/>
        <v>3.9500000000000455</v>
      </c>
      <c r="G12" s="11">
        <f t="shared" si="1"/>
        <v>0.71564453301930342</v>
      </c>
    </row>
    <row r="13" spans="1:8" ht="54.75" customHeight="1">
      <c r="A13" s="2">
        <v>7</v>
      </c>
      <c r="B13" s="2" t="s">
        <v>23</v>
      </c>
      <c r="C13" s="15">
        <v>372.95</v>
      </c>
      <c r="D13" s="2" t="s">
        <v>24</v>
      </c>
      <c r="E13" s="3">
        <f>1319/3</f>
        <v>439.66666666666669</v>
      </c>
      <c r="F13" s="8">
        <f t="shared" si="0"/>
        <v>-66.716666666666697</v>
      </c>
      <c r="G13" s="11">
        <f t="shared" si="1"/>
        <v>-17.888903785136534</v>
      </c>
    </row>
    <row r="14" spans="1:8" s="7" customFormat="1" ht="15" customHeight="1">
      <c r="A14" s="27" t="s">
        <v>14</v>
      </c>
      <c r="B14" s="28"/>
      <c r="C14" s="16">
        <f>SUM(C7:C13)</f>
        <v>6703.91</v>
      </c>
      <c r="D14" s="5"/>
      <c r="E14" s="6">
        <f>SUM(E7:E13)</f>
        <v>10537.782465753426</v>
      </c>
      <c r="F14" s="9">
        <f t="shared" si="0"/>
        <v>-3833.8724657534258</v>
      </c>
      <c r="G14" s="12">
        <f t="shared" ref="G14:G16" si="2">F14/C14*100</f>
        <v>-57.188602856443858</v>
      </c>
    </row>
    <row r="15" spans="1:8" ht="15" customHeight="1">
      <c r="A15" s="20" t="s">
        <v>4</v>
      </c>
      <c r="B15" s="21"/>
      <c r="C15" s="15">
        <v>1206.7</v>
      </c>
      <c r="D15" s="2"/>
      <c r="E15" s="6">
        <f>E14*18/100</f>
        <v>1896.8008438356164</v>
      </c>
      <c r="F15" s="9">
        <f t="shared" si="0"/>
        <v>-690.10084383561639</v>
      </c>
      <c r="G15" s="12">
        <f t="shared" si="2"/>
        <v>-57.189097856602004</v>
      </c>
    </row>
    <row r="16" spans="1:8" ht="15" customHeight="1">
      <c r="A16" s="20" t="s">
        <v>5</v>
      </c>
      <c r="B16" s="21"/>
      <c r="C16" s="15">
        <f>C14+C15</f>
        <v>7910.61</v>
      </c>
      <c r="D16" s="2"/>
      <c r="E16" s="6">
        <f>E14+E15</f>
        <v>12434.583309589041</v>
      </c>
      <c r="F16" s="9">
        <f t="shared" si="0"/>
        <v>-4523.9733095890415</v>
      </c>
      <c r="G16" s="12">
        <f t="shared" si="2"/>
        <v>-57.188678364741044</v>
      </c>
    </row>
    <row r="17" spans="1:7" ht="28.5" customHeight="1">
      <c r="A17" s="20" t="s">
        <v>15</v>
      </c>
      <c r="B17" s="21"/>
      <c r="C17" s="15">
        <v>17089.39</v>
      </c>
      <c r="D17" s="2"/>
      <c r="E17" s="8" t="s">
        <v>16</v>
      </c>
      <c r="F17" s="9"/>
      <c r="G17" s="12"/>
    </row>
    <row r="18" spans="1:7">
      <c r="A18" s="5"/>
      <c r="B18" s="5" t="s">
        <v>6</v>
      </c>
      <c r="C18" s="16">
        <f>C16+C17</f>
        <v>25000</v>
      </c>
      <c r="D18" s="5"/>
      <c r="E18" s="9" t="s">
        <v>16</v>
      </c>
      <c r="F18" s="9"/>
      <c r="G18" s="12"/>
    </row>
    <row r="20" spans="1:7" ht="12.75" customHeight="1">
      <c r="B20" s="1" t="s">
        <v>28</v>
      </c>
      <c r="E20" s="19" t="s">
        <v>29</v>
      </c>
      <c r="F20" s="19"/>
    </row>
    <row r="21" spans="1:7">
      <c r="B21" s="1" t="s">
        <v>33</v>
      </c>
    </row>
  </sheetData>
  <mergeCells count="16">
    <mergeCell ref="A3:G3"/>
    <mergeCell ref="A2:G2"/>
    <mergeCell ref="E20:F20"/>
    <mergeCell ref="E1:G1"/>
    <mergeCell ref="A17:B17"/>
    <mergeCell ref="A4:C4"/>
    <mergeCell ref="F5:G5"/>
    <mergeCell ref="A5:A6"/>
    <mergeCell ref="B5:B6"/>
    <mergeCell ref="C5:C6"/>
    <mergeCell ref="D5:D6"/>
    <mergeCell ref="D4:G4"/>
    <mergeCell ref="E5:E6"/>
    <mergeCell ref="A14:B14"/>
    <mergeCell ref="A15:B15"/>
    <mergeCell ref="A16:B16"/>
  </mergeCells>
  <pageMargins left="0.31496062992125984" right="0.31496062992125984" top="0.35433070866141736" bottom="0.35433070866141736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КСП_ВО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Рыбникова</dc:creator>
  <cp:lastModifiedBy>Рыбникова</cp:lastModifiedBy>
  <cp:lastPrinted>2017-04-18T06:04:17Z</cp:lastPrinted>
  <dcterms:created xsi:type="dcterms:W3CDTF">2017-03-21T11:57:57Z</dcterms:created>
  <dcterms:modified xsi:type="dcterms:W3CDTF">2017-04-18T06:12:52Z</dcterms:modified>
</cp:coreProperties>
</file>